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DVA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<sst xmlns="http://schemas.openxmlformats.org/spreadsheetml/2006/main" count="334" uniqueCount="25">
  <si>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</si>
  <si>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</si>
  <si>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</si>
  <si>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</si>
  <si>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</si>
  <si>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</si>
  <si>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</si>
  <si>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</si>
  <si>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</si>
  <si>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</si>
  <si>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</si>
  <si>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</si>
  <si>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</si>
  <si>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</si>
  <si>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</si>
  <si>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</si>
  <si>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</si>
  <si>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</si>
  <si>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</si>
  <si>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</si>
  <si>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</si>
  <si>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&lt;21 years</t>
  </si>
  <si>
    <t>MPB Attack as a percentage of Pine affected within the VRI Stand</t>
  </si>
  <si>
    <t>DVA - 2011 MPB Update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</si>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</sst>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DPG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B25" sqref="B25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23</v>
      </c>
    </row>
    <row r="2" spans="1:33" ht="15.6">
      <c r="A2" s="2" t="s">
        <v>14</v>
      </c>
    </row>
    <row r="3" spans="1:33">
      <c r="A3" s="1" t="s">
        <v>15</v>
      </c>
      <c r="B3" s="33">
        <v>1387973.29143813</v>
      </c>
    </row>
    <row r="4" spans="1:33">
      <c r="A4" s="1" t="s">
        <v>24</v>
      </c>
      <c r="B4" s="33">
        <f>SUM(data!D2:D200)</f>
        <v>783618.59400542092</v>
      </c>
    </row>
    <row r="5" spans="1:33">
      <c r="A5" s="1"/>
      <c r="B5" s="6"/>
    </row>
    <row r="6" spans="1:33" ht="15.6">
      <c r="A6" s="2" t="s">
        <v>22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8" t="s">
        <v>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N8" s="4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2"/>
      <c r="B9" s="43"/>
      <c r="C9" s="50" t="s">
        <v>6</v>
      </c>
      <c r="D9" s="50"/>
      <c r="E9" s="51" t="s">
        <v>7</v>
      </c>
      <c r="F9" s="51"/>
      <c r="G9" s="52" t="s">
        <v>9</v>
      </c>
      <c r="H9" s="52"/>
      <c r="I9" s="53" t="s">
        <v>10</v>
      </c>
      <c r="J9" s="53"/>
      <c r="K9" s="43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4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1623.2255825250927</v>
      </c>
      <c r="D11" s="23">
        <f>C11/($K$20+$M$20)</f>
        <v>2.2915097166614634E-3</v>
      </c>
      <c r="E11" s="10">
        <f t="array" ref="E11">SUM(IF(data!A2:A200="21-40 years",IF(data!B2:B200="30-70%",IF(data!C2:C200="Moderate (11-30%)",data!D2:D200,0),0),0))</f>
        <v>1151.8123250243925</v>
      </c>
      <c r="F11" s="23">
        <f>E11/($K$20+$M$20)</f>
        <v>1.6260149932198508E-3</v>
      </c>
      <c r="G11" s="10">
        <f t="array" ref="G11">SUM(IF(data!A2:A200="21-40 years",IF(data!B2:B200="30-70%",IF(data!C2:C200="Severe (31-50%)",data!D2:D200,0),0),0))</f>
        <v>921.61656024388515</v>
      </c>
      <c r="H11" s="23">
        <f>G11/($K$20+$M$20)</f>
        <v>1.3010473255046365E-3</v>
      </c>
      <c r="I11" s="10">
        <f t="array" ref="I11">SUM(IF(data!A2:A200="21-40 years",IF(data!B2:B200="30-70%",IF(data!C2:C200="Very Severe (&gt;50%)",data!D2:D200,0),0),0))</f>
        <v>9135.5566668067022</v>
      </c>
      <c r="J11" s="23">
        <f>I11/($K$20+$M$20)</f>
        <v>1.2896677513259533E-2</v>
      </c>
      <c r="K11" s="11">
        <f>SUM(C11,E11,G11,I11)</f>
        <v>12832.211134600073</v>
      </c>
      <c r="L11" s="29">
        <f>K11/($K$20+$M$20)</f>
        <v>1.8115249548645483E-2</v>
      </c>
      <c r="M11" s="31">
        <f t="array" ref="M11">SUM(IF(data!A2:A200="21-40 years",IF(data!B2:B200="30-70%",IF(data!C2:C200="No Attack",data!D2:D200,0),0),0))</f>
        <v>1646.6380090988764</v>
      </c>
      <c r="N11" s="25">
        <f>M11/($K$20+$M$20)</f>
        <v>2.3245610704363284E-3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5"/>
      <c r="B12" s="9" t="s">
        <v>5</v>
      </c>
      <c r="C12" s="10">
        <f t="array" ref="C12">SUM(IF(data!A2:A200="21-40 years",IF(data!B2:B200="&gt;70%",IF(data!C2:C200="Light (&lt;11%)",data!D2:D200,0),0),0))</f>
        <v>5004.3303003652973</v>
      </c>
      <c r="D12" s="23">
        <f>C12/($K$20+$M$20)</f>
        <v>7.0646197497895753E-3</v>
      </c>
      <c r="E12" s="10">
        <f t="array" ref="E12">SUM(IF(data!A2:A200="21-40 years",IF(data!B2:B200="&gt;70%",IF(data!C2:C200="Moderate (11-30%)",data!D2:D200,0),0),0))</f>
        <v>3765.3173037554825</v>
      </c>
      <c r="F12" s="23">
        <f>E12/($K$20+$M$20)</f>
        <v>5.315503452358785E-3</v>
      </c>
      <c r="G12" s="10">
        <f t="array" ref="G12">SUM(IF(data!A2:A200="21-40 years",IF(data!B2:B200="&gt;70%",IF(data!C2:C200="Severe (31-50%)",data!D2:D200,0),0),0))</f>
        <v>2352.871919759496</v>
      </c>
      <c r="H12" s="23">
        <f>G12/($K$20+$M$20)</f>
        <v>3.3215524226777944E-3</v>
      </c>
      <c r="I12" s="10">
        <f t="array" ref="I12">SUM(IF(data!A2:A200="21-40 years",IF(data!B2:B200="&gt;70%",IF(data!C2:C200="Very Severe (&gt;50%)",data!D2:D200,0),0),0))</f>
        <v>24478.688969675644</v>
      </c>
      <c r="J12" s="23">
        <f>I12/($K$20+$M$20)</f>
        <v>3.4556597819193381E-2</v>
      </c>
      <c r="K12" s="11">
        <f>SUM(C12,E12,G12,I12)</f>
        <v>35601.208493555918</v>
      </c>
      <c r="L12" s="29">
        <f>K12/($K$20+$M$20)</f>
        <v>5.0258273444019529E-2</v>
      </c>
      <c r="M12" s="31">
        <f t="array" ref="M12">SUM(IF(data!A2:A200="21-40 years",IF(data!B2:B200="&gt;70%",IF(data!C2:C200="No Attack",data!D2:D200,0),0),0))</f>
        <v>2549.8409020217387</v>
      </c>
      <c r="N12" s="25">
        <f>M12/($K$20+$M$20)</f>
        <v>3.5996137972605664E-3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75.53011818232801</v>
      </c>
      <c r="D14" s="23">
        <f>C14/($K$20+$M$20)</f>
        <v>1.0662596842895541E-4</v>
      </c>
      <c r="E14" s="10">
        <f t="array" ref="E14">SUM(IF(data!A2:A200="41-60 years",IF(data!B2:B200="30-70%",IF(data!C2:C200="Moderate (11-30%)",data!D2:D200,0),0),0))</f>
        <v>555.65978776795146</v>
      </c>
      <c r="F14" s="23">
        <f>E14/($K$20+$M$20)</f>
        <v>7.8442566241936605E-4</v>
      </c>
      <c r="G14" s="10">
        <f t="array" ref="G14">SUM(IF(data!A2:A200="41-60 years",IF(data!B2:B200="30-70%",IF(data!C2:C200="Severe (31-50%)",data!D2:D200,0),0),0))</f>
        <v>69.093552157977157</v>
      </c>
      <c r="H14" s="23">
        <f>G14/($K$20+$M$20)</f>
        <v>9.7539459600164813E-5</v>
      </c>
      <c r="I14" s="10">
        <f t="array" ref="I14">SUM(IF(data!A2:A200="41-60 years",IF(data!B2:B200="30-70%",IF(data!C2:C200="Very Severe (&gt;50%)",data!D2:D200,0),0),0))</f>
        <v>2271.0423972759727</v>
      </c>
      <c r="J14" s="23">
        <f>I14/($K$20+$M$20)</f>
        <v>3.206033576807299E-3</v>
      </c>
      <c r="K14" s="11">
        <f>SUM(C14,E14,G14,I14)</f>
        <v>2971.3258553842293</v>
      </c>
      <c r="L14" s="29">
        <f>K14/($K$20+$M$20)</f>
        <v>4.1946246672557854E-3</v>
      </c>
      <c r="M14" s="31">
        <f t="array" ref="M14">SUM(IF(data!A2:A200="41-60 years",IF(data!B2:B200="30-70%",IF(data!C2:C200="No Attack",data!D2:D200,0),0),0))</f>
        <v>313.97741887348502</v>
      </c>
      <c r="N14" s="25">
        <f>M14/($K$20+$M$20)</f>
        <v>4.4324234037862388E-4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5"/>
      <c r="B15" s="9" t="s">
        <v>5</v>
      </c>
      <c r="C15" s="10">
        <f t="array" ref="C15">SUM(IF(data!A2:A200="41-60 years",IF(data!B2:B200="&gt;70%",IF(data!C2:C200="Light (&lt;11%)",data!D2:D200,0),0),0))</f>
        <v>312.92196923147799</v>
      </c>
      <c r="D15" s="23">
        <f>C15/($K$20+$M$20)</f>
        <v>4.4175236071335541E-4</v>
      </c>
      <c r="E15" s="10">
        <f t="array" ref="E15">SUM(IF(data!A2:A200="41-60 years",IF(data!B2:B200="&gt;70%",IF(data!C2:C200="Moderate (11-30%)",data!D2:D200,0),0),0))</f>
        <v>1121.8453538654844</v>
      </c>
      <c r="F15" s="23">
        <f>E15/($K$20+$M$20)</f>
        <v>1.5837105801248272E-3</v>
      </c>
      <c r="G15" s="10">
        <f t="array" ref="G15">SUM(IF(data!A2:A200="41-60 years",IF(data!B2:B200="&gt;70%",IF(data!C2:C200="Severe (31-50%)",data!D2:D200,0),0),0))</f>
        <v>404.47908341353991</v>
      </c>
      <c r="H15" s="23">
        <f>G15/($K$20+$M$20)</f>
        <v>5.7100366073987822E-4</v>
      </c>
      <c r="I15" s="10">
        <f t="array" ref="I15">SUM(IF(data!A2:A200="41-60 years",IF(data!B2:B200="&gt;70%",IF(data!C2:C200="Very Severe (&gt;50%)",data!D2:D200,0),0),0))</f>
        <v>12873.091528382294</v>
      </c>
      <c r="J15" s="23">
        <f>I15/($K$20+$M$20)</f>
        <v>1.8172960454992327E-2</v>
      </c>
      <c r="K15" s="11">
        <f>SUM(C15,E15,G15,I15)</f>
        <v>14712.337934892796</v>
      </c>
      <c r="L15" s="29">
        <f>K15/($K$20+$M$20)</f>
        <v>2.0769427056570387E-2</v>
      </c>
      <c r="M15" s="31">
        <f t="array" ref="M15">SUM(IF(data!A2:A200="41-60 years",IF(data!B2:B200="&gt;70%",IF(data!C2:C200="No Attack",data!D2:D200,0),0),0))</f>
        <v>183.75089714921</v>
      </c>
      <c r="N15" s="25">
        <f>M15/($K$20+$M$20)</f>
        <v>2.5940138622486674E-4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504.22035285063725</v>
      </c>
      <c r="D17" s="23">
        <f>C17/($K$20+$M$20)</f>
        <v>7.118085436395872E-4</v>
      </c>
      <c r="E17" s="10">
        <f t="array" ref="E17">SUM(IF(data!A2:A200="&gt;60 years",IF(data!B2:B200="30-70%",IF(data!C2:C200="Moderate (11-30%)",data!D2:D200,0),0),0))</f>
        <v>1307.0736490088582</v>
      </c>
      <c r="F17" s="23">
        <f>E17/($K$20+$M$20)</f>
        <v>1.8451976110656525E-3</v>
      </c>
      <c r="G17" s="10">
        <f t="array" ref="G17">SUM(IF(data!A2:A200="&gt;60 years",IF(data!B2:B200="30-70%",IF(data!C2:C200="Severe (31-50%)",data!D2:D200,0),0),0))</f>
        <v>2059.7965997374113</v>
      </c>
      <c r="H17" s="23">
        <f>G17/($K$20+$M$20)</f>
        <v>2.9078176030850941E-3</v>
      </c>
      <c r="I17" s="10">
        <f t="array" ref="I17">SUM(IF(data!A2:A200="&gt;60 years",IF(data!B2:B200="30-70%",IF(data!C2:C200="Very Severe (&gt;50%)",data!D2:D200,0),0),0))</f>
        <v>142377.40846338123</v>
      </c>
      <c r="J17" s="23">
        <f>I17/($K$20+$M$20)</f>
        <v>0.20099437714589657</v>
      </c>
      <c r="K17" s="11">
        <f>SUM(C17,E17,G17,I17)</f>
        <v>146248.49906497812</v>
      </c>
      <c r="L17" s="29">
        <f>K17/($K$20+$M$20)</f>
        <v>0.20645920090368688</v>
      </c>
      <c r="M17" s="31">
        <f t="array" ref="M17">SUM(IF(data!A2:A200="&gt;60 years",IF(data!B2:B200="30-70%",IF(data!C2:C200="No Attack",data!D2:D200,0),0),0))</f>
        <v>2802.6972889842082</v>
      </c>
      <c r="N17" s="25">
        <f>M17/($K$20+$M$20)</f>
        <v>3.9565714954894584E-3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5"/>
      <c r="B18" s="9" t="s">
        <v>5</v>
      </c>
      <c r="C18" s="10">
        <f t="array" ref="C18">SUM(IF(data!A2:A200="&gt;60 years",IF(data!B2:B200="&gt;70%",IF(data!C2:C200="Light (&lt;11%)",data!D2:D200,0),0),0))</f>
        <v>1373.1376916416243</v>
      </c>
      <c r="D18" s="23">
        <f>C18/($K$20+$M$20)</f>
        <v>1.9384603080343781E-3</v>
      </c>
      <c r="E18" s="10">
        <f t="array" ref="E18">SUM(IF(data!A2:A200="&gt;60 years",IF(data!B2:B200="&gt;70%",IF(data!C2:C200="Moderate (11-30%)",data!D2:D200,0),0),0))</f>
        <v>3765.450727318841</v>
      </c>
      <c r="F18" s="23">
        <f>E18/($K$20+$M$20)</f>
        <v>5.3156918065808715E-3</v>
      </c>
      <c r="G18" s="10">
        <f t="array" ref="G18">SUM(IF(data!A2:A200="&gt;60 years",IF(data!B2:B200="&gt;70%",IF(data!C2:C200="Severe (31-50%)",data!D2:D200,0),0),0))</f>
        <v>7864.1710111217599</v>
      </c>
      <c r="H18" s="23">
        <f>G18/($K$20+$M$20)</f>
        <v>1.1101860689898498E-2</v>
      </c>
      <c r="I18" s="10">
        <f t="array" ref="I18">SUM(IF(data!A2:A200="&gt;60 years",IF(data!B2:B200="&gt;70%",IF(data!C2:C200="Very Severe (&gt;50%)",data!D2:D200,0),0),0))</f>
        <v>473650.59748235019</v>
      </c>
      <c r="J18" s="23">
        <f>I18/($K$20+$M$20)</f>
        <v>0.66865317927339574</v>
      </c>
      <c r="K18" s="11">
        <f>SUM(C18,E18,G18,I18)</f>
        <v>486653.35691243241</v>
      </c>
      <c r="L18" s="29">
        <f>K18/($K$20+$M$20)</f>
        <v>0.68700919207790945</v>
      </c>
      <c r="M18" s="31">
        <f t="array" ref="M18">SUM(IF(data!A2:A200="&gt;60 years",IF(data!B2:B200="&gt;70%",IF(data!C2:C200="No Attack",data!D2:D200,0),0),0))</f>
        <v>1849.2879147426822</v>
      </c>
      <c r="N18" s="25">
        <f>M18/($K$20+$M$20)</f>
        <v>2.6106422121227033E-3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8893.3660147964583</v>
      </c>
      <c r="D20" s="26">
        <f>C20/($K$20+$M$20)</f>
        <v>1.2554776647267316E-2</v>
      </c>
      <c r="E20" s="27">
        <f>SUM(E11:E18)</f>
        <v>11667.159146741011</v>
      </c>
      <c r="F20" s="26">
        <f>E20/($K$20+$M$20)</f>
        <v>1.6470544105769355E-2</v>
      </c>
      <c r="G20" s="27">
        <f>SUM(G11:G18)</f>
        <v>13672.02872643407</v>
      </c>
      <c r="H20" s="26">
        <f>G20/($K$20+$M$20)</f>
        <v>1.9300821161506065E-2</v>
      </c>
      <c r="I20" s="27">
        <f>SUM(I11:I18)</f>
        <v>664786.3855078721</v>
      </c>
      <c r="J20" s="26">
        <f>I20/($K$20+$M$20)</f>
        <v>0.93847982578354494</v>
      </c>
      <c r="K20" s="27">
        <f>SUM(K11:K18)</f>
        <v>699018.93939584354</v>
      </c>
      <c r="L20" s="30">
        <f>SUM(L11:L18)</f>
        <v>0.98680596769808748</v>
      </c>
      <c r="M20" s="32">
        <f>SUM(M11:M18)</f>
        <v>9346.1924308702</v>
      </c>
      <c r="N20" s="24">
        <f>SUM(N11:N18)</f>
        <v>1.3194032301912547E-2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topLeftCell="A88" workbookViewId="0">
      <selection sqref="A1:D99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21</v>
      </c>
      <c r="B2" s="55" t="s">
        <v>5</v>
      </c>
      <c r="C2" s="55" t="s">
        <v>6</v>
      </c>
      <c r="D2" s="56">
        <v>58.860121778113751</v>
      </c>
    </row>
    <row r="3" spans="1:4">
      <c r="A3" s="55" t="s">
        <v>21</v>
      </c>
      <c r="B3" s="55" t="s">
        <v>5</v>
      </c>
      <c r="C3" s="55" t="s">
        <v>6</v>
      </c>
      <c r="D3" s="56">
        <v>12961.661020608657</v>
      </c>
    </row>
    <row r="4" spans="1:4" ht="28.8">
      <c r="A4" s="55" t="s">
        <v>21</v>
      </c>
      <c r="B4" s="55" t="s">
        <v>5</v>
      </c>
      <c r="C4" s="55" t="s">
        <v>7</v>
      </c>
      <c r="D4" s="56">
        <v>442.55720480493977</v>
      </c>
    </row>
    <row r="5" spans="1:4" ht="28.8">
      <c r="A5" s="55" t="s">
        <v>21</v>
      </c>
      <c r="B5" s="55" t="s">
        <v>5</v>
      </c>
      <c r="C5" s="55" t="s">
        <v>7</v>
      </c>
      <c r="D5" s="56">
        <v>8491.2983056969988</v>
      </c>
    </row>
    <row r="6" spans="1:4">
      <c r="A6" s="55" t="s">
        <v>21</v>
      </c>
      <c r="B6" s="55" t="s">
        <v>5</v>
      </c>
      <c r="C6" s="55" t="s">
        <v>8</v>
      </c>
      <c r="D6" s="56">
        <v>837.76664660492077</v>
      </c>
    </row>
    <row r="7" spans="1:4">
      <c r="A7" s="55" t="s">
        <v>21</v>
      </c>
      <c r="B7" s="55" t="s">
        <v>5</v>
      </c>
      <c r="C7" s="55" t="s">
        <v>8</v>
      </c>
      <c r="D7" s="56">
        <v>0.73330712798693409</v>
      </c>
    </row>
    <row r="8" spans="1:4">
      <c r="A8" s="55" t="s">
        <v>21</v>
      </c>
      <c r="B8" s="55" t="s">
        <v>5</v>
      </c>
      <c r="C8" s="55" t="s">
        <v>8</v>
      </c>
      <c r="D8" s="56">
        <v>1011.6705084892433</v>
      </c>
    </row>
    <row r="9" spans="1:4">
      <c r="A9" s="55" t="s">
        <v>21</v>
      </c>
      <c r="B9" s="55" t="s">
        <v>5</v>
      </c>
      <c r="C9" s="55" t="s">
        <v>8</v>
      </c>
      <c r="D9" s="56">
        <v>3.5728104118376424E-6</v>
      </c>
    </row>
    <row r="10" spans="1:4">
      <c r="A10" s="55" t="s">
        <v>21</v>
      </c>
      <c r="B10" s="55" t="s">
        <v>5</v>
      </c>
      <c r="C10" s="55" t="s">
        <v>9</v>
      </c>
      <c r="D10" s="56">
        <v>244.06300183432413</v>
      </c>
    </row>
    <row r="11" spans="1:4">
      <c r="A11" s="55" t="s">
        <v>21</v>
      </c>
      <c r="B11" s="55" t="s">
        <v>5</v>
      </c>
      <c r="C11" s="55" t="s">
        <v>9</v>
      </c>
      <c r="D11" s="56">
        <v>2650.6930743914249</v>
      </c>
    </row>
    <row r="12" spans="1:4" ht="28.8">
      <c r="A12" s="55" t="s">
        <v>21</v>
      </c>
      <c r="B12" s="55" t="s">
        <v>5</v>
      </c>
      <c r="C12" s="55" t="s">
        <v>10</v>
      </c>
      <c r="D12" s="56">
        <v>1549.0269476163942</v>
      </c>
    </row>
    <row r="13" spans="1:4" ht="28.8">
      <c r="A13" s="55" t="s">
        <v>21</v>
      </c>
      <c r="B13" s="55" t="s">
        <v>5</v>
      </c>
      <c r="C13" s="55" t="s">
        <v>10</v>
      </c>
      <c r="D13" s="56">
        <v>34551.596508753209</v>
      </c>
    </row>
    <row r="14" spans="1:4">
      <c r="A14" s="55" t="s">
        <v>21</v>
      </c>
      <c r="B14" s="55" t="s">
        <v>11</v>
      </c>
      <c r="C14" s="55" t="s">
        <v>6</v>
      </c>
      <c r="D14" s="56">
        <v>61.883246060449324</v>
      </c>
    </row>
    <row r="15" spans="1:4">
      <c r="A15" s="55" t="s">
        <v>21</v>
      </c>
      <c r="B15" s="55" t="s">
        <v>11</v>
      </c>
      <c r="C15" s="55" t="s">
        <v>6</v>
      </c>
      <c r="D15" s="56">
        <v>2273.1752858523901</v>
      </c>
    </row>
    <row r="16" spans="1:4" ht="28.8">
      <c r="A16" s="55" t="s">
        <v>21</v>
      </c>
      <c r="B16" s="55" t="s">
        <v>11</v>
      </c>
      <c r="C16" s="55" t="s">
        <v>7</v>
      </c>
      <c r="D16" s="56">
        <v>0.8189533613470632</v>
      </c>
    </row>
    <row r="17" spans="1:4" ht="28.8">
      <c r="A17" s="55" t="s">
        <v>21</v>
      </c>
      <c r="B17" s="55" t="s">
        <v>11</v>
      </c>
      <c r="C17" s="55" t="s">
        <v>7</v>
      </c>
      <c r="D17" s="56">
        <v>1669.1045455804669</v>
      </c>
    </row>
    <row r="18" spans="1:4">
      <c r="A18" s="55" t="s">
        <v>21</v>
      </c>
      <c r="B18" s="55" t="s">
        <v>11</v>
      </c>
      <c r="C18" s="55" t="s">
        <v>8</v>
      </c>
      <c r="D18" s="56">
        <v>352.18942255994011</v>
      </c>
    </row>
    <row r="19" spans="1:4">
      <c r="A19" s="55" t="s">
        <v>21</v>
      </c>
      <c r="B19" s="55" t="s">
        <v>11</v>
      </c>
      <c r="C19" s="55" t="s">
        <v>8</v>
      </c>
      <c r="D19" s="56">
        <v>37.668747303713261</v>
      </c>
    </row>
    <row r="20" spans="1:4">
      <c r="A20" s="55" t="s">
        <v>21</v>
      </c>
      <c r="B20" s="55" t="s">
        <v>11</v>
      </c>
      <c r="C20" s="55" t="s">
        <v>8</v>
      </c>
      <c r="D20" s="56">
        <v>354.39315537389825</v>
      </c>
    </row>
    <row r="21" spans="1:4">
      <c r="A21" s="55" t="s">
        <v>21</v>
      </c>
      <c r="B21" s="55" t="s">
        <v>11</v>
      </c>
      <c r="C21" s="55" t="s">
        <v>9</v>
      </c>
      <c r="D21" s="56">
        <v>22.647721564188934</v>
      </c>
    </row>
    <row r="22" spans="1:4">
      <c r="A22" s="55" t="s">
        <v>21</v>
      </c>
      <c r="B22" s="55" t="s">
        <v>11</v>
      </c>
      <c r="C22" s="55" t="s">
        <v>9</v>
      </c>
      <c r="D22" s="56">
        <v>446.26528691111969</v>
      </c>
    </row>
    <row r="23" spans="1:4" ht="28.8">
      <c r="A23" s="55" t="s">
        <v>21</v>
      </c>
      <c r="B23" s="55" t="s">
        <v>11</v>
      </c>
      <c r="C23" s="55" t="s">
        <v>10</v>
      </c>
      <c r="D23" s="56">
        <v>385.35886995444656</v>
      </c>
    </row>
    <row r="24" spans="1:4" ht="28.8">
      <c r="A24" s="55" t="s">
        <v>21</v>
      </c>
      <c r="B24" s="55" t="s">
        <v>11</v>
      </c>
      <c r="C24" s="55" t="s">
        <v>10</v>
      </c>
      <c r="D24" s="56">
        <v>6850.0302929059026</v>
      </c>
    </row>
    <row r="25" spans="1:4">
      <c r="A25" s="55" t="s">
        <v>4</v>
      </c>
      <c r="B25" s="55" t="s">
        <v>5</v>
      </c>
      <c r="C25" s="55" t="s">
        <v>6</v>
      </c>
      <c r="D25" s="56">
        <v>37.382153523690576</v>
      </c>
    </row>
    <row r="26" spans="1:4">
      <c r="A26" s="55" t="s">
        <v>4</v>
      </c>
      <c r="B26" s="55" t="s">
        <v>5</v>
      </c>
      <c r="C26" s="55" t="s">
        <v>6</v>
      </c>
      <c r="D26" s="56">
        <v>1331.3036369191793</v>
      </c>
    </row>
    <row r="27" spans="1:4">
      <c r="A27" s="55" t="s">
        <v>4</v>
      </c>
      <c r="B27" s="55" t="s">
        <v>5</v>
      </c>
      <c r="C27" s="55" t="s">
        <v>6</v>
      </c>
      <c r="D27" s="56">
        <v>4.4519011987544852</v>
      </c>
    </row>
    <row r="28" spans="1:4" ht="28.8">
      <c r="A28" s="55" t="s">
        <v>4</v>
      </c>
      <c r="B28" s="55" t="s">
        <v>5</v>
      </c>
      <c r="C28" s="55" t="s">
        <v>7</v>
      </c>
      <c r="D28" s="56">
        <v>303.91834948496086</v>
      </c>
    </row>
    <row r="29" spans="1:4" ht="28.8">
      <c r="A29" s="55" t="s">
        <v>4</v>
      </c>
      <c r="B29" s="55" t="s">
        <v>5</v>
      </c>
      <c r="C29" s="55" t="s">
        <v>7</v>
      </c>
      <c r="D29" s="56">
        <v>3431.8917598275057</v>
      </c>
    </row>
    <row r="30" spans="1:4" ht="28.8">
      <c r="A30" s="55" t="s">
        <v>4</v>
      </c>
      <c r="B30" s="55" t="s">
        <v>5</v>
      </c>
      <c r="C30" s="55" t="s">
        <v>7</v>
      </c>
      <c r="D30" s="56">
        <v>29.640618006374545</v>
      </c>
    </row>
    <row r="31" spans="1:4">
      <c r="A31" s="55" t="s">
        <v>4</v>
      </c>
      <c r="B31" s="55" t="s">
        <v>5</v>
      </c>
      <c r="C31" s="55" t="s">
        <v>8</v>
      </c>
      <c r="D31" s="56">
        <v>1675.104455891053</v>
      </c>
    </row>
    <row r="32" spans="1:4">
      <c r="A32" s="55" t="s">
        <v>4</v>
      </c>
      <c r="B32" s="55" t="s">
        <v>5</v>
      </c>
      <c r="C32" s="55" t="s">
        <v>8</v>
      </c>
      <c r="D32" s="56">
        <v>0.12823233983846266</v>
      </c>
    </row>
    <row r="33" spans="1:4">
      <c r="A33" s="55" t="s">
        <v>4</v>
      </c>
      <c r="B33" s="55" t="s">
        <v>5</v>
      </c>
      <c r="C33" s="55" t="s">
        <v>8</v>
      </c>
      <c r="D33" s="56">
        <v>174.05522651179083</v>
      </c>
    </row>
    <row r="34" spans="1:4">
      <c r="A34" s="55" t="s">
        <v>4</v>
      </c>
      <c r="B34" s="55" t="s">
        <v>5</v>
      </c>
      <c r="C34" s="55" t="s">
        <v>9</v>
      </c>
      <c r="D34" s="56">
        <v>1185.4142254440371</v>
      </c>
    </row>
    <row r="35" spans="1:4">
      <c r="A35" s="55" t="s">
        <v>4</v>
      </c>
      <c r="B35" s="55" t="s">
        <v>5</v>
      </c>
      <c r="C35" s="55" t="s">
        <v>9</v>
      </c>
      <c r="D35" s="56">
        <v>6643.8331289271055</v>
      </c>
    </row>
    <row r="36" spans="1:4">
      <c r="A36" s="55" t="s">
        <v>4</v>
      </c>
      <c r="B36" s="55" t="s">
        <v>5</v>
      </c>
      <c r="C36" s="55" t="s">
        <v>9</v>
      </c>
      <c r="D36" s="56">
        <v>34.923656750617859</v>
      </c>
    </row>
    <row r="37" spans="1:4" ht="28.8">
      <c r="A37" s="55" t="s">
        <v>4</v>
      </c>
      <c r="B37" s="55" t="s">
        <v>5</v>
      </c>
      <c r="C37" s="55" t="s">
        <v>10</v>
      </c>
      <c r="D37" s="56">
        <v>31860.312850801882</v>
      </c>
    </row>
    <row r="38" spans="1:4" ht="28.8">
      <c r="A38" s="55" t="s">
        <v>4</v>
      </c>
      <c r="B38" s="55" t="s">
        <v>5</v>
      </c>
      <c r="C38" s="55" t="s">
        <v>10</v>
      </c>
      <c r="D38" s="56">
        <v>440697.1005026382</v>
      </c>
    </row>
    <row r="39" spans="1:4" ht="28.8">
      <c r="A39" s="55" t="s">
        <v>4</v>
      </c>
      <c r="B39" s="55" t="s">
        <v>5</v>
      </c>
      <c r="C39" s="55" t="s">
        <v>10</v>
      </c>
      <c r="D39" s="56">
        <v>1093.1841289101026</v>
      </c>
    </row>
    <row r="40" spans="1:4">
      <c r="A40" s="55" t="s">
        <v>4</v>
      </c>
      <c r="B40" s="55" t="s">
        <v>11</v>
      </c>
      <c r="C40" s="55" t="s">
        <v>6</v>
      </c>
      <c r="D40" s="56">
        <v>16.26425382134272</v>
      </c>
    </row>
    <row r="41" spans="1:4">
      <c r="A41" s="55" t="s">
        <v>4</v>
      </c>
      <c r="B41" s="55" t="s">
        <v>11</v>
      </c>
      <c r="C41" s="55" t="s">
        <v>6</v>
      </c>
      <c r="D41" s="56">
        <v>487.26075414993994</v>
      </c>
    </row>
    <row r="42" spans="1:4">
      <c r="A42" s="55" t="s">
        <v>4</v>
      </c>
      <c r="B42" s="55" t="s">
        <v>11</v>
      </c>
      <c r="C42" s="55" t="s">
        <v>6</v>
      </c>
      <c r="D42" s="56">
        <v>0.69534487935457456</v>
      </c>
    </row>
    <row r="43" spans="1:4" ht="28.8">
      <c r="A43" s="55" t="s">
        <v>4</v>
      </c>
      <c r="B43" s="55" t="s">
        <v>11</v>
      </c>
      <c r="C43" s="55" t="s">
        <v>7</v>
      </c>
      <c r="D43" s="56">
        <v>74.43212527867091</v>
      </c>
    </row>
    <row r="44" spans="1:4" ht="28.8">
      <c r="A44" s="55" t="s">
        <v>4</v>
      </c>
      <c r="B44" s="55" t="s">
        <v>11</v>
      </c>
      <c r="C44" s="55" t="s">
        <v>7</v>
      </c>
      <c r="D44" s="56">
        <v>1230.815123694329</v>
      </c>
    </row>
    <row r="45" spans="1:4" ht="28.8">
      <c r="A45" s="55" t="s">
        <v>4</v>
      </c>
      <c r="B45" s="55" t="s">
        <v>11</v>
      </c>
      <c r="C45" s="55" t="s">
        <v>7</v>
      </c>
      <c r="D45" s="56">
        <v>1.8264000358583035</v>
      </c>
    </row>
    <row r="46" spans="1:4">
      <c r="A46" s="55" t="s">
        <v>4</v>
      </c>
      <c r="B46" s="55" t="s">
        <v>11</v>
      </c>
      <c r="C46" s="55" t="s">
        <v>8</v>
      </c>
      <c r="D46" s="56">
        <v>2407.6688192184847</v>
      </c>
    </row>
    <row r="47" spans="1:4">
      <c r="A47" s="55" t="s">
        <v>4</v>
      </c>
      <c r="B47" s="55" t="s">
        <v>11</v>
      </c>
      <c r="C47" s="55" t="s">
        <v>8</v>
      </c>
      <c r="D47" s="56">
        <v>11.817018692001934</v>
      </c>
    </row>
    <row r="48" spans="1:4">
      <c r="A48" s="55" t="s">
        <v>4</v>
      </c>
      <c r="B48" s="55" t="s">
        <v>11</v>
      </c>
      <c r="C48" s="55" t="s">
        <v>8</v>
      </c>
      <c r="D48" s="56">
        <v>383.21145107372149</v>
      </c>
    </row>
    <row r="49" spans="1:4">
      <c r="A49" s="55" t="s">
        <v>4</v>
      </c>
      <c r="B49" s="55" t="s">
        <v>11</v>
      </c>
      <c r="C49" s="55" t="s">
        <v>9</v>
      </c>
      <c r="D49" s="56">
        <v>163.84353592411679</v>
      </c>
    </row>
    <row r="50" spans="1:4">
      <c r="A50" s="55" t="s">
        <v>4</v>
      </c>
      <c r="B50" s="55" t="s">
        <v>11</v>
      </c>
      <c r="C50" s="55" t="s">
        <v>9</v>
      </c>
      <c r="D50" s="56">
        <v>1879.9142730678952</v>
      </c>
    </row>
    <row r="51" spans="1:4">
      <c r="A51" s="55" t="s">
        <v>4</v>
      </c>
      <c r="B51" s="55" t="s">
        <v>11</v>
      </c>
      <c r="C51" s="55" t="s">
        <v>9</v>
      </c>
      <c r="D51" s="56">
        <v>16.038790745398988</v>
      </c>
    </row>
    <row r="52" spans="1:4" ht="28.8">
      <c r="A52" s="55" t="s">
        <v>4</v>
      </c>
      <c r="B52" s="55" t="s">
        <v>11</v>
      </c>
      <c r="C52" s="55" t="s">
        <v>10</v>
      </c>
      <c r="D52" s="56">
        <v>8072.1000723484085</v>
      </c>
    </row>
    <row r="53" spans="1:4" ht="28.8">
      <c r="A53" s="55" t="s">
        <v>4</v>
      </c>
      <c r="B53" s="55" t="s">
        <v>11</v>
      </c>
      <c r="C53" s="55" t="s">
        <v>10</v>
      </c>
      <c r="D53" s="56">
        <v>133957.01266353275</v>
      </c>
    </row>
    <row r="54" spans="1:4" ht="28.8">
      <c r="A54" s="55" t="s">
        <v>4</v>
      </c>
      <c r="B54" s="55" t="s">
        <v>11</v>
      </c>
      <c r="C54" s="55" t="s">
        <v>10</v>
      </c>
      <c r="D54" s="56">
        <v>348.29572750007088</v>
      </c>
    </row>
    <row r="55" spans="1:4">
      <c r="A55" s="55" t="s">
        <v>12</v>
      </c>
      <c r="B55" s="55" t="s">
        <v>5</v>
      </c>
      <c r="C55" s="55" t="s">
        <v>6</v>
      </c>
      <c r="D55" s="56">
        <v>49.480737355976657</v>
      </c>
    </row>
    <row r="56" spans="1:4">
      <c r="A56" s="55" t="s">
        <v>12</v>
      </c>
      <c r="B56" s="55" t="s">
        <v>5</v>
      </c>
      <c r="C56" s="55" t="s">
        <v>6</v>
      </c>
      <c r="D56" s="56">
        <v>4954.8495630093203</v>
      </c>
    </row>
    <row r="57" spans="1:4" ht="28.8">
      <c r="A57" s="55" t="s">
        <v>12</v>
      </c>
      <c r="B57" s="55" t="s">
        <v>5</v>
      </c>
      <c r="C57" s="55" t="s">
        <v>7</v>
      </c>
      <c r="D57" s="56">
        <v>163.69530024737674</v>
      </c>
    </row>
    <row r="58" spans="1:4" ht="28.8">
      <c r="A58" s="55" t="s">
        <v>12</v>
      </c>
      <c r="B58" s="55" t="s">
        <v>5</v>
      </c>
      <c r="C58" s="55" t="s">
        <v>7</v>
      </c>
      <c r="D58" s="56">
        <v>3601.6220035081055</v>
      </c>
    </row>
    <row r="59" spans="1:4">
      <c r="A59" s="55" t="s">
        <v>12</v>
      </c>
      <c r="B59" s="55" t="s">
        <v>5</v>
      </c>
      <c r="C59" s="55" t="s">
        <v>8</v>
      </c>
      <c r="D59" s="56">
        <v>1562.2826260425832</v>
      </c>
    </row>
    <row r="60" spans="1:4">
      <c r="A60" s="55" t="s">
        <v>12</v>
      </c>
      <c r="B60" s="55" t="s">
        <v>5</v>
      </c>
      <c r="C60" s="55" t="s">
        <v>8</v>
      </c>
      <c r="D60" s="56">
        <v>28.134968678143451</v>
      </c>
    </row>
    <row r="61" spans="1:4">
      <c r="A61" s="55" t="s">
        <v>12</v>
      </c>
      <c r="B61" s="55" t="s">
        <v>5</v>
      </c>
      <c r="C61" s="55" t="s">
        <v>8</v>
      </c>
      <c r="D61" s="56">
        <v>959.42330730101196</v>
      </c>
    </row>
    <row r="62" spans="1:4">
      <c r="A62" s="55" t="s">
        <v>12</v>
      </c>
      <c r="B62" s="55" t="s">
        <v>5</v>
      </c>
      <c r="C62" s="55" t="s">
        <v>9</v>
      </c>
      <c r="D62" s="56">
        <v>682.45259716459645</v>
      </c>
    </row>
    <row r="63" spans="1:4">
      <c r="A63" s="55" t="s">
        <v>12</v>
      </c>
      <c r="B63" s="55" t="s">
        <v>5</v>
      </c>
      <c r="C63" s="55" t="s">
        <v>9</v>
      </c>
      <c r="D63" s="56">
        <v>1665.4754875035635</v>
      </c>
    </row>
    <row r="64" spans="1:4">
      <c r="A64" s="55" t="s">
        <v>12</v>
      </c>
      <c r="B64" s="55" t="s">
        <v>5</v>
      </c>
      <c r="C64" s="55" t="s">
        <v>9</v>
      </c>
      <c r="D64" s="56">
        <v>4.943835091335866</v>
      </c>
    </row>
    <row r="65" spans="1:4" ht="28.8">
      <c r="A65" s="55" t="s">
        <v>12</v>
      </c>
      <c r="B65" s="55" t="s">
        <v>5</v>
      </c>
      <c r="C65" s="55" t="s">
        <v>10</v>
      </c>
      <c r="D65" s="56">
        <v>7612.5364780936707</v>
      </c>
    </row>
    <row r="66" spans="1:4" ht="28.8">
      <c r="A66" s="55" t="s">
        <v>12</v>
      </c>
      <c r="B66" s="55" t="s">
        <v>5</v>
      </c>
      <c r="C66" s="55" t="s">
        <v>10</v>
      </c>
      <c r="D66" s="56">
        <v>16832.855888479557</v>
      </c>
    </row>
    <row r="67" spans="1:4" ht="28.8">
      <c r="A67" s="55" t="s">
        <v>12</v>
      </c>
      <c r="B67" s="55" t="s">
        <v>5</v>
      </c>
      <c r="C67" s="55" t="s">
        <v>10</v>
      </c>
      <c r="D67" s="56">
        <v>33.296603102414871</v>
      </c>
    </row>
    <row r="68" spans="1:4">
      <c r="A68" s="55" t="s">
        <v>12</v>
      </c>
      <c r="B68" s="55" t="s">
        <v>11</v>
      </c>
      <c r="C68" s="55" t="s">
        <v>6</v>
      </c>
      <c r="D68" s="56">
        <v>24.6745491157338</v>
      </c>
    </row>
    <row r="69" spans="1:4">
      <c r="A69" s="55" t="s">
        <v>12</v>
      </c>
      <c r="B69" s="55" t="s">
        <v>11</v>
      </c>
      <c r="C69" s="55" t="s">
        <v>6</v>
      </c>
      <c r="D69" s="56">
        <v>1598.551033409359</v>
      </c>
    </row>
    <row r="70" spans="1:4" ht="28.8">
      <c r="A70" s="55" t="s">
        <v>12</v>
      </c>
      <c r="B70" s="55" t="s">
        <v>11</v>
      </c>
      <c r="C70" s="55" t="s">
        <v>7</v>
      </c>
      <c r="D70" s="56">
        <v>39.064169290120184</v>
      </c>
    </row>
    <row r="71" spans="1:4" ht="28.8">
      <c r="A71" s="55" t="s">
        <v>12</v>
      </c>
      <c r="B71" s="55" t="s">
        <v>11</v>
      </c>
      <c r="C71" s="55" t="s">
        <v>7</v>
      </c>
      <c r="D71" s="56">
        <v>1112.7481557342724</v>
      </c>
    </row>
    <row r="72" spans="1:4">
      <c r="A72" s="55" t="s">
        <v>12</v>
      </c>
      <c r="B72" s="55" t="s">
        <v>11</v>
      </c>
      <c r="C72" s="55" t="s">
        <v>8</v>
      </c>
      <c r="D72" s="56">
        <v>968.37123306651824</v>
      </c>
    </row>
    <row r="73" spans="1:4">
      <c r="A73" s="55" t="s">
        <v>12</v>
      </c>
      <c r="B73" s="55" t="s">
        <v>11</v>
      </c>
      <c r="C73" s="55" t="s">
        <v>8</v>
      </c>
      <c r="D73" s="56">
        <v>27.459137280203784</v>
      </c>
    </row>
    <row r="74" spans="1:4">
      <c r="A74" s="55" t="s">
        <v>12</v>
      </c>
      <c r="B74" s="55" t="s">
        <v>11</v>
      </c>
      <c r="C74" s="55" t="s">
        <v>8</v>
      </c>
      <c r="D74" s="56">
        <v>650.80763875215439</v>
      </c>
    </row>
    <row r="75" spans="1:4">
      <c r="A75" s="55" t="s">
        <v>12</v>
      </c>
      <c r="B75" s="55" t="s">
        <v>11</v>
      </c>
      <c r="C75" s="55" t="s">
        <v>9</v>
      </c>
      <c r="D75" s="56">
        <v>85.852711459334003</v>
      </c>
    </row>
    <row r="76" spans="1:4">
      <c r="A76" s="55" t="s">
        <v>12</v>
      </c>
      <c r="B76" s="55" t="s">
        <v>11</v>
      </c>
      <c r="C76" s="55" t="s">
        <v>9</v>
      </c>
      <c r="D76" s="56">
        <v>835.7638487845511</v>
      </c>
    </row>
    <row r="77" spans="1:4" ht="28.8">
      <c r="A77" s="55" t="s">
        <v>12</v>
      </c>
      <c r="B77" s="55" t="s">
        <v>11</v>
      </c>
      <c r="C77" s="55" t="s">
        <v>10</v>
      </c>
      <c r="D77" s="56">
        <v>2687.451844877809</v>
      </c>
    </row>
    <row r="78" spans="1:4" ht="28.8">
      <c r="A78" s="55" t="s">
        <v>12</v>
      </c>
      <c r="B78" s="55" t="s">
        <v>11</v>
      </c>
      <c r="C78" s="55" t="s">
        <v>10</v>
      </c>
      <c r="D78" s="56">
        <v>6398.2432516840081</v>
      </c>
    </row>
    <row r="79" spans="1:4" ht="28.8">
      <c r="A79" s="55" t="s">
        <v>12</v>
      </c>
      <c r="B79" s="55" t="s">
        <v>11</v>
      </c>
      <c r="C79" s="55" t="s">
        <v>10</v>
      </c>
      <c r="D79" s="56">
        <v>49.8615702448867</v>
      </c>
    </row>
    <row r="80" spans="1:4">
      <c r="A80" s="55" t="s">
        <v>13</v>
      </c>
      <c r="B80" s="55" t="s">
        <v>5</v>
      </c>
      <c r="C80" s="55" t="s">
        <v>6</v>
      </c>
      <c r="D80" s="56">
        <v>27.711014468228374</v>
      </c>
    </row>
    <row r="81" spans="1:4">
      <c r="A81" s="55" t="s">
        <v>13</v>
      </c>
      <c r="B81" s="55" t="s">
        <v>5</v>
      </c>
      <c r="C81" s="55" t="s">
        <v>6</v>
      </c>
      <c r="D81" s="56">
        <v>285.21095476324962</v>
      </c>
    </row>
    <row r="82" spans="1:4" ht="28.8">
      <c r="A82" s="55" t="s">
        <v>13</v>
      </c>
      <c r="B82" s="55" t="s">
        <v>5</v>
      </c>
      <c r="C82" s="55" t="s">
        <v>7</v>
      </c>
      <c r="D82" s="56">
        <v>4.6182504642320596</v>
      </c>
    </row>
    <row r="83" spans="1:4" ht="28.8">
      <c r="A83" s="55" t="s">
        <v>13</v>
      </c>
      <c r="B83" s="55" t="s">
        <v>5</v>
      </c>
      <c r="C83" s="55" t="s">
        <v>7</v>
      </c>
      <c r="D83" s="56">
        <v>1117.2271034012524</v>
      </c>
    </row>
    <row r="84" spans="1:4">
      <c r="A84" s="55" t="s">
        <v>13</v>
      </c>
      <c r="B84" s="55" t="s">
        <v>5</v>
      </c>
      <c r="C84" s="55" t="s">
        <v>8</v>
      </c>
      <c r="D84" s="56">
        <v>147.71272637715518</v>
      </c>
    </row>
    <row r="85" spans="1:4">
      <c r="A85" s="55" t="s">
        <v>13</v>
      </c>
      <c r="B85" s="55" t="s">
        <v>5</v>
      </c>
      <c r="C85" s="55" t="s">
        <v>8</v>
      </c>
      <c r="D85" s="56">
        <v>1.8646588558600996E-5</v>
      </c>
    </row>
    <row r="86" spans="1:4">
      <c r="A86" s="55" t="s">
        <v>13</v>
      </c>
      <c r="B86" s="55" t="s">
        <v>5</v>
      </c>
      <c r="C86" s="55" t="s">
        <v>8</v>
      </c>
      <c r="D86" s="56">
        <v>36.038152125466262</v>
      </c>
    </row>
    <row r="87" spans="1:4">
      <c r="A87" s="55" t="s">
        <v>13</v>
      </c>
      <c r="B87" s="55" t="s">
        <v>5</v>
      </c>
      <c r="C87" s="55" t="s">
        <v>9</v>
      </c>
      <c r="D87" s="56">
        <v>223.76457160966217</v>
      </c>
    </row>
    <row r="88" spans="1:4">
      <c r="A88" s="55" t="s">
        <v>13</v>
      </c>
      <c r="B88" s="55" t="s">
        <v>5</v>
      </c>
      <c r="C88" s="55" t="s">
        <v>9</v>
      </c>
      <c r="D88" s="56">
        <v>180.71451180387771</v>
      </c>
    </row>
    <row r="89" spans="1:4" ht="28.8">
      <c r="A89" s="55" t="s">
        <v>13</v>
      </c>
      <c r="B89" s="55" t="s">
        <v>5</v>
      </c>
      <c r="C89" s="55" t="s">
        <v>10</v>
      </c>
      <c r="D89" s="56">
        <v>2350.8956320742586</v>
      </c>
    </row>
    <row r="90" spans="1:4" ht="28.8">
      <c r="A90" s="55" t="s">
        <v>13</v>
      </c>
      <c r="B90" s="55" t="s">
        <v>5</v>
      </c>
      <c r="C90" s="55" t="s">
        <v>10</v>
      </c>
      <c r="D90" s="56">
        <v>10522.195896308036</v>
      </c>
    </row>
    <row r="91" spans="1:4">
      <c r="A91" s="55" t="s">
        <v>13</v>
      </c>
      <c r="B91" s="55" t="s">
        <v>11</v>
      </c>
      <c r="C91" s="55" t="s">
        <v>6</v>
      </c>
      <c r="D91" s="56">
        <v>20.049535195427868</v>
      </c>
    </row>
    <row r="92" spans="1:4">
      <c r="A92" s="55" t="s">
        <v>13</v>
      </c>
      <c r="B92" s="55" t="s">
        <v>11</v>
      </c>
      <c r="C92" s="55" t="s">
        <v>6</v>
      </c>
      <c r="D92" s="56">
        <v>55.480582986900146</v>
      </c>
    </row>
    <row r="93" spans="1:4" ht="28.8">
      <c r="A93" s="55" t="s">
        <v>13</v>
      </c>
      <c r="B93" s="55" t="s">
        <v>11</v>
      </c>
      <c r="C93" s="55" t="s">
        <v>7</v>
      </c>
      <c r="D93" s="56">
        <v>364.55062731984879</v>
      </c>
    </row>
    <row r="94" spans="1:4" ht="28.8">
      <c r="A94" s="55" t="s">
        <v>13</v>
      </c>
      <c r="B94" s="55" t="s">
        <v>11</v>
      </c>
      <c r="C94" s="55" t="s">
        <v>7</v>
      </c>
      <c r="D94" s="56">
        <v>191.10916044810267</v>
      </c>
    </row>
    <row r="95" spans="1:4">
      <c r="A95" s="55" t="s">
        <v>13</v>
      </c>
      <c r="B95" s="55" t="s">
        <v>11</v>
      </c>
      <c r="C95" s="55" t="s">
        <v>8</v>
      </c>
      <c r="D95" s="56">
        <v>259.46518360458253</v>
      </c>
    </row>
    <row r="96" spans="1:4">
      <c r="A96" s="55" t="s">
        <v>13</v>
      </c>
      <c r="B96" s="55" t="s">
        <v>11</v>
      </c>
      <c r="C96" s="55" t="s">
        <v>8</v>
      </c>
      <c r="D96" s="56">
        <v>54.512235268902515</v>
      </c>
    </row>
    <row r="97" spans="1:4">
      <c r="A97" s="55" t="s">
        <v>13</v>
      </c>
      <c r="B97" s="55" t="s">
        <v>11</v>
      </c>
      <c r="C97" s="55" t="s">
        <v>9</v>
      </c>
      <c r="D97" s="56">
        <v>69.093552157977157</v>
      </c>
    </row>
    <row r="98" spans="1:4" ht="28.8">
      <c r="A98" s="55" t="s">
        <v>13</v>
      </c>
      <c r="B98" s="55" t="s">
        <v>11</v>
      </c>
      <c r="C98" s="55" t="s">
        <v>10</v>
      </c>
      <c r="D98" s="56">
        <v>276.74496645925723</v>
      </c>
    </row>
    <row r="99" spans="1:4" ht="28.8">
      <c r="A99" s="55" t="s">
        <v>13</v>
      </c>
      <c r="B99" s="55" t="s">
        <v>11</v>
      </c>
      <c r="C99" s="55" t="s">
        <v>10</v>
      </c>
      <c r="D99" s="56">
        <v>1994.2974308167156</v>
      </c>
    </row>
    <row r="100" spans="1:4">
      <c r="A100" s="36"/>
      <c r="B100" s="36"/>
      <c r="C100" s="36"/>
      <c r="D100" s="37"/>
    </row>
    <row r="101" spans="1:4">
      <c r="A101" s="36"/>
      <c r="B101" s="36"/>
      <c r="C101" s="36"/>
      <c r="D101" s="37"/>
    </row>
    <row r="102" spans="1:4">
      <c r="A102" s="36"/>
      <c r="B102" s="36"/>
      <c r="C102" s="36"/>
      <c r="D102" s="37"/>
    </row>
    <row r="103" spans="1:4">
      <c r="A103" s="36"/>
      <c r="B103" s="36"/>
      <c r="C103" s="36"/>
      <c r="D103" s="37"/>
    </row>
    <row r="104" spans="1:4">
      <c r="A104" s="36"/>
      <c r="B104" s="36"/>
      <c r="C104" s="36"/>
      <c r="D104" s="37"/>
    </row>
    <row r="105" spans="1:4">
      <c r="A105" s="36"/>
      <c r="B105" s="36"/>
      <c r="C105" s="36"/>
      <c r="D105" s="37"/>
    </row>
    <row r="106" spans="1:4">
      <c r="A106" s="36"/>
      <c r="B106" s="36"/>
      <c r="C106" s="36"/>
      <c r="D106" s="37"/>
    </row>
    <row r="107" spans="1:4">
      <c r="A107" s="36"/>
      <c r="B107" s="36"/>
      <c r="C107" s="36"/>
      <c r="D107" s="37"/>
    </row>
    <row r="108" spans="1:4">
      <c r="A108" s="36"/>
      <c r="B108" s="36"/>
      <c r="C108" s="36"/>
      <c r="D108" s="37"/>
    </row>
    <row r="109" spans="1:4">
      <c r="A109" s="36"/>
      <c r="B109" s="36"/>
      <c r="C109" s="36"/>
      <c r="D109" s="37"/>
    </row>
    <row r="110" spans="1:4">
      <c r="A110" s="36"/>
      <c r="B110" s="36"/>
      <c r="C110" s="36"/>
      <c r="D110" s="37"/>
    </row>
    <row r="111" spans="1:4">
      <c r="A111" s="36"/>
      <c r="B111" s="36"/>
      <c r="C111" s="36"/>
      <c r="D111" s="37"/>
    </row>
    <row r="112" spans="1:4">
      <c r="A112" s="36"/>
      <c r="B112" s="36"/>
      <c r="C112" s="36"/>
      <c r="D112" s="37"/>
    </row>
    <row r="113" spans="1:4">
      <c r="A113" s="36"/>
      <c r="B113" s="36"/>
      <c r="C113" s="36"/>
      <c r="D113" s="37"/>
    </row>
    <row r="114" spans="1:4">
      <c r="A114" s="36"/>
      <c r="B114" s="36"/>
      <c r="C114" s="36"/>
      <c r="D114" s="37"/>
    </row>
    <row r="115" spans="1:4">
      <c r="A115" s="36"/>
      <c r="B115" s="36"/>
      <c r="C115" s="36"/>
      <c r="D115" s="37"/>
    </row>
    <row r="116" spans="1:4">
      <c r="A116" s="36"/>
      <c r="B116" s="36"/>
      <c r="C116" s="36"/>
      <c r="D116" s="37"/>
    </row>
    <row r="117" spans="1:4">
      <c r="A117" s="36"/>
      <c r="B117" s="36"/>
      <c r="C117" s="36"/>
      <c r="D117" s="37"/>
    </row>
    <row r="118" spans="1:4">
      <c r="A118" s="36"/>
      <c r="B118" s="36"/>
      <c r="C118" s="36"/>
      <c r="D118" s="37"/>
    </row>
    <row r="119" spans="1:4">
      <c r="A119" s="36"/>
      <c r="B119" s="36"/>
      <c r="C119" s="36"/>
      <c r="D119" s="37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DVA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2012-08-15T15:08:14Z</dcterms:modified>
</cp:coreProperties>
</file>